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Note READ ME FIRST" sheetId="1" r:id="rId1"/>
    <sheet name="Concentration Conversions" sheetId="2" r:id="rId2"/>
    <sheet name="Other Unit Conversions" sheetId="3" r:id="rId3"/>
  </sheets>
  <definedNames/>
  <calcPr fullCalcOnLoad="1"/>
</workbook>
</file>

<file path=xl/sharedStrings.xml><?xml version="1.0" encoding="utf-8"?>
<sst xmlns="http://schemas.openxmlformats.org/spreadsheetml/2006/main" count="115" uniqueCount="99">
  <si>
    <t>This Excel workbook uses some special functions from the Analysis ToolPak add-ins.</t>
  </si>
  <si>
    <t>A one-time operation is needed before using the workbook to make the functions available.</t>
  </si>
  <si>
    <t>Click on the "Tools" menu and pick "Add-ins".</t>
  </si>
  <si>
    <t xml:space="preserve">In the available add-ins list, add a check mark next to "Analysis TookPack" if it is not already checked. </t>
  </si>
  <si>
    <t xml:space="preserve">Click "OK" </t>
  </si>
  <si>
    <t>That should make the functions available for future use and does not need to be repeated.</t>
  </si>
  <si>
    <t>If the Add-in formulas are not activated some cell values will calculate as an error value =</t>
  </si>
  <si>
    <t>UM272</t>
  </si>
  <si>
    <t>To convert units, enter the appropriate values in the shaded boxes:</t>
  </si>
  <si>
    <t>To convert from molar :</t>
  </si>
  <si>
    <t xml:space="preserve">Molar concentration = </t>
  </si>
  <si>
    <r>
      <t xml:space="preserve">x 10 </t>
    </r>
    <r>
      <rPr>
        <vertAlign val="superscript"/>
        <sz val="10"/>
        <rFont val="Arial"/>
        <family val="2"/>
      </rPr>
      <t>–</t>
    </r>
  </si>
  <si>
    <t>Molar</t>
  </si>
  <si>
    <t xml:space="preserve">Molecular Weight = </t>
  </si>
  <si>
    <t>g/mole</t>
  </si>
  <si>
    <t xml:space="preserve">Concentration = </t>
  </si>
  <si>
    <t>To convert to molar:</t>
  </si>
  <si>
    <t xml:space="preserve">concentration = </t>
  </si>
  <si>
    <t xml:space="preserve"> g/mole</t>
  </si>
  <si>
    <t>Enter value to convert from:</t>
  </si>
  <si>
    <t>Is equal to:</t>
  </si>
  <si>
    <t>mg/mL</t>
  </si>
  <si>
    <t>%w/v</t>
  </si>
  <si>
    <t>µg/mL</t>
  </si>
  <si>
    <t>mM</t>
  </si>
  <si>
    <t>ng/mL</t>
  </si>
  <si>
    <t>µM</t>
  </si>
  <si>
    <t>nM</t>
  </si>
  <si>
    <t>ppm</t>
  </si>
  <si>
    <t>Mass (weight)</t>
  </si>
  <si>
    <t>gram</t>
  </si>
  <si>
    <t>g</t>
  </si>
  <si>
    <t>cm</t>
  </si>
  <si>
    <t>cup</t>
  </si>
  <si>
    <t>yr</t>
  </si>
  <si>
    <t>C</t>
  </si>
  <si>
    <t>Enter value to change from:</t>
  </si>
  <si>
    <t>=</t>
  </si>
  <si>
    <t>kilogram</t>
  </si>
  <si>
    <t>kg</t>
  </si>
  <si>
    <t>ft</t>
  </si>
  <si>
    <t>oz</t>
  </si>
  <si>
    <t>day</t>
  </si>
  <si>
    <t>F</t>
  </si>
  <si>
    <t>microgram</t>
  </si>
  <si>
    <t>ug</t>
  </si>
  <si>
    <t>in</t>
  </si>
  <si>
    <t>tsp</t>
  </si>
  <si>
    <t>hr</t>
  </si>
  <si>
    <t>Length</t>
  </si>
  <si>
    <t>milligram</t>
  </si>
  <si>
    <t>mg</t>
  </si>
  <si>
    <t>km</t>
  </si>
  <si>
    <t>tbs</t>
  </si>
  <si>
    <t>mn</t>
  </si>
  <si>
    <t>nanogram</t>
  </si>
  <si>
    <t>ng</t>
  </si>
  <si>
    <t>m</t>
  </si>
  <si>
    <t>l</t>
  </si>
  <si>
    <t>sec</t>
  </si>
  <si>
    <t>ounce</t>
  </si>
  <si>
    <t>ozm</t>
  </si>
  <si>
    <t>mi</t>
  </si>
  <si>
    <t>ml</t>
  </si>
  <si>
    <t>Volume</t>
  </si>
  <si>
    <t>picogram</t>
  </si>
  <si>
    <t>pg</t>
  </si>
  <si>
    <t>mm</t>
  </si>
  <si>
    <t>ul</t>
  </si>
  <si>
    <t>pound</t>
  </si>
  <si>
    <t>lbm</t>
  </si>
  <si>
    <t>yd</t>
  </si>
  <si>
    <t>gal</t>
  </si>
  <si>
    <t>centimeter</t>
  </si>
  <si>
    <t>qt</t>
  </si>
  <si>
    <t>Time</t>
  </si>
  <si>
    <t>foot</t>
  </si>
  <si>
    <t>inch</t>
  </si>
  <si>
    <t>kilometer</t>
  </si>
  <si>
    <t>Temperature</t>
  </si>
  <si>
    <t>meter</t>
  </si>
  <si>
    <t>mile</t>
  </si>
  <si>
    <t>millimeter</t>
  </si>
  <si>
    <t>yard</t>
  </si>
  <si>
    <t>Remember to hit "enter" after changing input value.</t>
  </si>
  <si>
    <t>fluid ounce</t>
  </si>
  <si>
    <t>teaspoon</t>
  </si>
  <si>
    <t>tablespoon</t>
  </si>
  <si>
    <t>liter</t>
  </si>
  <si>
    <t>milliliter</t>
  </si>
  <si>
    <t>microliter</t>
  </si>
  <si>
    <t>gallon</t>
  </si>
  <si>
    <t>quart</t>
  </si>
  <si>
    <t>year</t>
  </si>
  <si>
    <t>hour</t>
  </si>
  <si>
    <t>minute</t>
  </si>
  <si>
    <t>second</t>
  </si>
  <si>
    <t>degree C</t>
  </si>
  <si>
    <t>degree 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</si>
</sst>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\-YY"/>
    <numFmt numFmtId="166" formatCode="0.00"/>
    <numFmt numFmtId="167" formatCode="0"/>
    <numFmt numFmtId="168" formatCode="0.0000%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Mono for Pfizer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left" vertical="top" wrapText="1" inden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2" borderId="2" xfId="0" applyFill="1" applyBorder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2" borderId="2" xfId="0" applyFill="1" applyBorder="1" applyAlignment="1">
      <alignment/>
    </xf>
    <xf numFmtId="164" fontId="0" fillId="0" borderId="0" xfId="0" applyFont="1" applyAlignment="1">
      <alignment horizontal="left" inden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 indent="1"/>
    </xf>
    <xf numFmtId="164" fontId="0" fillId="2" borderId="0" xfId="0" applyFill="1" applyAlignment="1">
      <alignment horizontal="right"/>
    </xf>
    <xf numFmtId="164" fontId="0" fillId="0" borderId="0" xfId="0" applyAlignment="1" applyProtection="1">
      <alignment/>
      <protection hidden="1" locked="0"/>
    </xf>
    <xf numFmtId="164" fontId="0" fillId="0" borderId="0" xfId="0" applyFont="1" applyAlignment="1">
      <alignment horizontal="center"/>
    </xf>
    <xf numFmtId="164" fontId="0" fillId="0" borderId="0" xfId="0" applyAlignment="1" applyProtection="1">
      <alignment/>
      <protection hidden="1"/>
    </xf>
    <xf numFmtId="164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3:K53"/>
  <sheetViews>
    <sheetView showGridLines="0" showRowColHeaders="0" workbookViewId="0" topLeftCell="A1">
      <selection activeCell="H14" sqref="H14"/>
    </sheetView>
  </sheetViews>
  <sheetFormatPr defaultColWidth="9.140625" defaultRowHeight="12.75"/>
  <sheetData>
    <row r="3" ht="15.75">
      <c r="B3" t="s">
        <v>0</v>
      </c>
    </row>
    <row r="4" ht="15.75">
      <c r="B4" t="s">
        <v>1</v>
      </c>
    </row>
    <row r="5" spans="2:3" ht="15.75">
      <c r="B5">
        <v>1</v>
      </c>
      <c r="C5" t="s">
        <v>2</v>
      </c>
    </row>
    <row r="6" spans="2:3" ht="15.75">
      <c r="B6">
        <v>2</v>
      </c>
      <c r="C6" t="s">
        <v>3</v>
      </c>
    </row>
    <row r="7" spans="2:3" ht="15.75">
      <c r="B7">
        <v>3</v>
      </c>
      <c r="C7" t="s">
        <v>4</v>
      </c>
    </row>
    <row r="9" ht="15.75">
      <c r="B9" t="s">
        <v>5</v>
      </c>
    </row>
    <row r="11" spans="2:10" ht="15.75">
      <c r="B11" t="s">
        <v>6</v>
      </c>
      <c r="J11" s="1" t="e">
        <f>#NAME?</f>
        <v>#NAME?</v>
      </c>
    </row>
    <row r="17" ht="15.75">
      <c r="B17" s="2"/>
    </row>
    <row r="19" spans="2:10" ht="15.75">
      <c r="B19" s="2"/>
      <c r="D19" s="3"/>
      <c r="E19" s="3"/>
      <c r="F19" s="4"/>
      <c r="G19" s="3"/>
      <c r="H19" s="5"/>
      <c r="J19" s="3"/>
    </row>
    <row r="20" spans="2:11" ht="35.25" customHeight="1">
      <c r="B20" s="6"/>
      <c r="C20" s="6"/>
      <c r="D20" s="6"/>
      <c r="E20" s="6"/>
      <c r="F20" s="6"/>
      <c r="G20" s="6"/>
      <c r="H20" s="6"/>
      <c r="I20" s="6"/>
      <c r="J20" s="6"/>
      <c r="K20" s="6"/>
    </row>
    <row r="53" ht="15.75">
      <c r="B53" t="s">
        <v>7</v>
      </c>
    </row>
  </sheetData>
  <sheetProtection/>
  <mergeCells count="1">
    <mergeCell ref="B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M49"/>
  <sheetViews>
    <sheetView showGridLines="0" showRowColHeaders="0" tabSelected="1" workbookViewId="0" topLeftCell="A1">
      <selection activeCell="K4" sqref="K4"/>
    </sheetView>
  </sheetViews>
  <sheetFormatPr defaultColWidth="9.140625" defaultRowHeight="12.75"/>
  <cols>
    <col min="4" max="4" width="12.140625" style="0" customWidth="1"/>
    <col min="5" max="5" width="9.28125" style="0" customWidth="1"/>
    <col min="6" max="6" width="6.57421875" style="0" customWidth="1"/>
    <col min="7" max="7" width="3.57421875" style="0" customWidth="1"/>
    <col min="14" max="14" width="12.00390625" style="0" customWidth="1"/>
  </cols>
  <sheetData>
    <row r="2" spans="2:12" ht="15.75">
      <c r="B2" s="2" t="s">
        <v>8</v>
      </c>
      <c r="K2" s="7"/>
      <c r="L2" s="7"/>
    </row>
    <row r="3" spans="2:12" ht="6" customHeight="1">
      <c r="B3" s="8"/>
      <c r="C3" s="8"/>
      <c r="D3" s="8"/>
      <c r="E3" s="8"/>
      <c r="F3" s="8"/>
      <c r="G3" s="8"/>
      <c r="H3" s="8"/>
      <c r="I3" s="8"/>
      <c r="K3" s="7"/>
      <c r="L3" s="7"/>
    </row>
    <row r="4" spans="4:12" ht="16.5">
      <c r="D4" s="9" t="s">
        <v>9</v>
      </c>
      <c r="K4" s="10"/>
      <c r="L4" s="7"/>
    </row>
    <row r="5" spans="4:12" ht="18">
      <c r="D5" s="11" t="s">
        <v>10</v>
      </c>
      <c r="E5" s="12">
        <v>3.2</v>
      </c>
      <c r="F5" s="11" t="s">
        <v>11</v>
      </c>
      <c r="G5" s="13">
        <v>6</v>
      </c>
      <c r="H5" s="14" t="s">
        <v>12</v>
      </c>
      <c r="K5" s="7"/>
      <c r="L5" s="7"/>
    </row>
    <row r="6" spans="4:12" ht="3.75" customHeight="1">
      <c r="D6" s="11"/>
      <c r="E6" s="11"/>
      <c r="F6" s="11"/>
      <c r="G6" s="11"/>
      <c r="H6" s="11"/>
      <c r="I6" s="11"/>
      <c r="K6" s="7"/>
      <c r="L6" s="7"/>
    </row>
    <row r="7" spans="4:12" ht="15.75">
      <c r="D7" s="11" t="s">
        <v>13</v>
      </c>
      <c r="E7" s="15">
        <v>300</v>
      </c>
      <c r="F7" s="16" t="s">
        <v>14</v>
      </c>
      <c r="K7" s="7"/>
      <c r="L7" s="7"/>
    </row>
    <row r="8" spans="4:12" ht="3.75" customHeight="1">
      <c r="D8" s="11"/>
      <c r="E8" s="17"/>
      <c r="F8" s="16"/>
      <c r="K8" s="7"/>
      <c r="L8" s="7"/>
    </row>
    <row r="9" spans="4:12" ht="15.75" customHeight="1">
      <c r="D9" s="11" t="s">
        <v>15</v>
      </c>
      <c r="E9" s="1">
        <f>VLOOKUP(I49,$G$44:$H$46,2)</f>
        <v>0.96</v>
      </c>
      <c r="F9" s="16"/>
      <c r="K9" s="7"/>
      <c r="L9" s="7"/>
    </row>
    <row r="10" spans="2:12" ht="15.75">
      <c r="B10" s="8"/>
      <c r="C10" s="8"/>
      <c r="D10" s="8"/>
      <c r="E10" s="8"/>
      <c r="F10" s="8"/>
      <c r="G10" s="8"/>
      <c r="H10" s="8"/>
      <c r="I10" s="8"/>
      <c r="K10" s="7"/>
      <c r="L10" s="7"/>
    </row>
    <row r="11" spans="4:12" ht="15.75">
      <c r="D11" s="9" t="s">
        <v>16</v>
      </c>
      <c r="K11" s="7"/>
      <c r="L11" s="7"/>
    </row>
    <row r="12" spans="4:12" ht="15.75" customHeight="1">
      <c r="D12" s="11" t="s">
        <v>17</v>
      </c>
      <c r="E12" s="12">
        <v>84</v>
      </c>
      <c r="F12" s="14"/>
      <c r="H12" s="18"/>
      <c r="K12" s="7"/>
      <c r="L12" s="7"/>
    </row>
    <row r="13" spans="4:12" ht="4.5" customHeight="1">
      <c r="D13" s="14"/>
      <c r="E13" s="14"/>
      <c r="F13" s="14"/>
      <c r="G13" s="14"/>
      <c r="H13" s="18"/>
      <c r="K13" s="7"/>
      <c r="L13" s="7"/>
    </row>
    <row r="14" spans="4:12" ht="17.25" customHeight="1">
      <c r="D14" s="11" t="s">
        <v>13</v>
      </c>
      <c r="E14" s="12">
        <v>342.295</v>
      </c>
      <c r="F14" s="19" t="s">
        <v>18</v>
      </c>
      <c r="H14" s="17"/>
      <c r="K14" s="7"/>
      <c r="L14" s="7"/>
    </row>
    <row r="15" spans="4:12" ht="5.25" customHeight="1">
      <c r="D15" s="11"/>
      <c r="E15" s="1"/>
      <c r="F15" s="16"/>
      <c r="H15" s="17"/>
      <c r="K15" s="7"/>
      <c r="L15" s="7"/>
    </row>
    <row r="16" spans="4:12" ht="15.75" customHeight="1">
      <c r="D16" s="11" t="s">
        <v>10</v>
      </c>
      <c r="E16" s="1">
        <f>VLOOKUP(I48,$J$44:$K$47,2)</f>
        <v>245.40235761550707</v>
      </c>
      <c r="F16" s="16"/>
      <c r="K16" s="7"/>
      <c r="L16" s="7"/>
    </row>
    <row r="17" spans="2:12" ht="15.75">
      <c r="B17" s="8"/>
      <c r="C17" s="8"/>
      <c r="D17" s="8"/>
      <c r="E17" s="8"/>
      <c r="F17" s="8"/>
      <c r="G17" s="8"/>
      <c r="H17" s="8"/>
      <c r="I17" s="8"/>
      <c r="K17" s="7"/>
      <c r="L17" s="7"/>
    </row>
    <row r="18" spans="11:12" ht="15.75">
      <c r="K18" s="7"/>
      <c r="L18" s="7"/>
    </row>
    <row r="19" spans="4:12" ht="15.75" customHeight="1">
      <c r="D19" s="9" t="s">
        <v>19</v>
      </c>
      <c r="E19" s="12">
        <v>0.06</v>
      </c>
      <c r="K19" s="7"/>
      <c r="L19" s="7"/>
    </row>
    <row r="20" spans="4:12" ht="15.75">
      <c r="D20" s="9"/>
      <c r="E20" s="9"/>
      <c r="K20" s="7"/>
      <c r="L20" s="7"/>
    </row>
    <row r="21" spans="4:12" ht="15.75" customHeight="1">
      <c r="D21" s="9" t="s">
        <v>20</v>
      </c>
      <c r="E21" s="1">
        <f>VLOOKUP(B43,$B$45:$E$49,4)</f>
        <v>600</v>
      </c>
      <c r="K21" s="7"/>
      <c r="L21" s="7"/>
    </row>
    <row r="22" spans="2:12" ht="15.75">
      <c r="B22" s="8"/>
      <c r="C22" s="8"/>
      <c r="D22" s="8"/>
      <c r="E22" s="8"/>
      <c r="F22" s="8"/>
      <c r="G22" s="8"/>
      <c r="H22" s="8"/>
      <c r="I22" s="8"/>
      <c r="K22" s="7"/>
      <c r="L22" s="7"/>
    </row>
    <row r="23" spans="11:12" ht="15.75">
      <c r="K23" s="7"/>
      <c r="L23" s="7"/>
    </row>
    <row r="24" spans="11:12" ht="15.75">
      <c r="K24" s="7"/>
      <c r="L24" s="7"/>
    </row>
    <row r="29" ht="15.75">
      <c r="F29" s="20"/>
    </row>
    <row r="38" ht="15.75">
      <c r="K38" s="21"/>
    </row>
    <row r="43" ht="12.75" hidden="1">
      <c r="B43">
        <v>5</v>
      </c>
    </row>
    <row r="44" spans="2:13" ht="12.75" hidden="1">
      <c r="B44">
        <v>1</v>
      </c>
      <c r="G44">
        <v>1</v>
      </c>
      <c r="H44" s="1">
        <f>($E$5*10^-$G$5)*$E$7</f>
        <v>0.0009599999999999999</v>
      </c>
      <c r="I44" s="11" t="s">
        <v>21</v>
      </c>
      <c r="J44">
        <v>1</v>
      </c>
      <c r="K44" s="1">
        <f>(1000*E12/E14)/(10^(3*I47))</f>
        <v>0.24540235761550708</v>
      </c>
      <c r="L44" s="16" t="s">
        <v>12</v>
      </c>
      <c r="M44" s="16"/>
    </row>
    <row r="45" spans="2:13" ht="12.75" hidden="1">
      <c r="B45">
        <v>1</v>
      </c>
      <c r="C45" t="s">
        <v>22</v>
      </c>
      <c r="D45" s="1">
        <f>E19</f>
        <v>0.06</v>
      </c>
      <c r="E45" s="11">
        <f>VLOOKUP(B44,B45:D49,3)</f>
        <v>0.06</v>
      </c>
      <c r="G45">
        <v>2</v>
      </c>
      <c r="H45" s="1">
        <f>($E$5*10^-$G$5)*$E$7*1000</f>
        <v>0.96</v>
      </c>
      <c r="I45" s="11" t="s">
        <v>23</v>
      </c>
      <c r="J45">
        <v>2</v>
      </c>
      <c r="K45" s="1">
        <f>K44*1000</f>
        <v>245.40235761550707</v>
      </c>
      <c r="L45" s="16" t="s">
        <v>24</v>
      </c>
      <c r="M45" s="16"/>
    </row>
    <row r="46" spans="2:13" ht="12.75" hidden="1">
      <c r="B46">
        <v>2</v>
      </c>
      <c r="C46" t="s">
        <v>21</v>
      </c>
      <c r="D46" s="1">
        <f>E19/10</f>
        <v>0.006</v>
      </c>
      <c r="E46" s="11">
        <f>E45*10</f>
        <v>0.6</v>
      </c>
      <c r="G46">
        <v>3</v>
      </c>
      <c r="H46" s="1">
        <f>($E$5*10^-$G$5)*$E$7*10^6</f>
        <v>959.9999999999999</v>
      </c>
      <c r="I46" s="11" t="s">
        <v>25</v>
      </c>
      <c r="J46">
        <v>3</v>
      </c>
      <c r="K46" s="1">
        <f>K45*1000</f>
        <v>245402.35761550706</v>
      </c>
      <c r="L46" s="16" t="s">
        <v>26</v>
      </c>
      <c r="M46" s="22"/>
    </row>
    <row r="47" spans="2:12" ht="12.75" hidden="1">
      <c r="B47">
        <v>3</v>
      </c>
      <c r="C47" t="s">
        <v>23</v>
      </c>
      <c r="D47" s="1">
        <f>E19/10000</f>
        <v>6E-06</v>
      </c>
      <c r="E47" s="11">
        <f>E46*1000</f>
        <v>600</v>
      </c>
      <c r="I47" s="23">
        <v>1</v>
      </c>
      <c r="J47">
        <v>4</v>
      </c>
      <c r="K47" s="1">
        <f>K46*1000</f>
        <v>245402357.61550707</v>
      </c>
      <c r="L47" s="16" t="s">
        <v>27</v>
      </c>
    </row>
    <row r="48" spans="2:9" ht="12.75" hidden="1">
      <c r="B48">
        <v>4</v>
      </c>
      <c r="C48" t="s">
        <v>25</v>
      </c>
      <c r="D48" s="1">
        <f>D47/1000</f>
        <v>6E-09</v>
      </c>
      <c r="E48" s="11">
        <f>E47*1000</f>
        <v>600000</v>
      </c>
      <c r="I48" s="11">
        <v>2</v>
      </c>
    </row>
    <row r="49" spans="2:9" ht="12.75" hidden="1">
      <c r="B49">
        <v>5</v>
      </c>
      <c r="C49" t="s">
        <v>28</v>
      </c>
      <c r="D49" s="1">
        <f>E19/10^4</f>
        <v>6E-06</v>
      </c>
      <c r="E49" s="11">
        <f>E47</f>
        <v>600</v>
      </c>
      <c r="I49" s="11"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V33"/>
  <sheetViews>
    <sheetView showGridLines="0" showRowColHeaders="0" workbookViewId="0" topLeftCell="A1">
      <selection activeCell="H7" sqref="H7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11.28125" style="0" customWidth="1"/>
    <col min="4" max="4" width="12.8515625" style="0" customWidth="1"/>
    <col min="5" max="5" width="3.8515625" style="0" customWidth="1"/>
    <col min="6" max="6" width="10.57421875" style="0" customWidth="1"/>
    <col min="7" max="7" width="11.7109375" style="0" customWidth="1"/>
    <col min="16" max="22" width="0" style="0" hidden="1" customWidth="1"/>
  </cols>
  <sheetData>
    <row r="2" spans="2:22" ht="15.75" customHeight="1">
      <c r="B2" s="2" t="s">
        <v>29</v>
      </c>
      <c r="P2" t="s">
        <v>30</v>
      </c>
      <c r="Q2">
        <v>1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</row>
    <row r="3" spans="2:22" ht="15.75" customHeight="1">
      <c r="B3" s="16" t="s">
        <v>36</v>
      </c>
      <c r="C3" s="12">
        <v>70</v>
      </c>
      <c r="D3" s="24">
        <v>2</v>
      </c>
      <c r="E3" s="25" t="s">
        <v>37</v>
      </c>
      <c r="F3" s="26">
        <f>CONVERT(C3,VLOOKUP(D3,$Q$2:$V$10,2),VLOOKUP(G3,$Q$2:$V$10,2))</f>
        <v>154.3236040283938</v>
      </c>
      <c r="G3" s="24">
        <v>8</v>
      </c>
      <c r="P3" t="s">
        <v>38</v>
      </c>
      <c r="Q3">
        <v>2</v>
      </c>
      <c r="R3" t="s">
        <v>39</v>
      </c>
      <c r="S3" t="s">
        <v>40</v>
      </c>
      <c r="T3" t="s">
        <v>41</v>
      </c>
      <c r="U3" t="s">
        <v>42</v>
      </c>
      <c r="V3" t="s">
        <v>43</v>
      </c>
    </row>
    <row r="4" spans="16:21" ht="15.75">
      <c r="P4" t="s">
        <v>44</v>
      </c>
      <c r="Q4">
        <v>3</v>
      </c>
      <c r="R4" t="s">
        <v>45</v>
      </c>
      <c r="S4" t="s">
        <v>46</v>
      </c>
      <c r="T4" t="s">
        <v>47</v>
      </c>
      <c r="U4" t="s">
        <v>48</v>
      </c>
    </row>
    <row r="5" spans="2:21" ht="15.75">
      <c r="B5" s="2" t="s">
        <v>49</v>
      </c>
      <c r="P5" t="s">
        <v>50</v>
      </c>
      <c r="Q5">
        <v>4</v>
      </c>
      <c r="R5" t="s">
        <v>51</v>
      </c>
      <c r="S5" t="s">
        <v>52</v>
      </c>
      <c r="T5" t="s">
        <v>53</v>
      </c>
      <c r="U5" t="s">
        <v>54</v>
      </c>
    </row>
    <row r="6" spans="2:21" ht="15.75" customHeight="1">
      <c r="B6" s="16" t="s">
        <v>36</v>
      </c>
      <c r="C6" s="12">
        <v>1</v>
      </c>
      <c r="D6" s="24">
        <v>3</v>
      </c>
      <c r="E6" s="25" t="s">
        <v>37</v>
      </c>
      <c r="F6" s="26">
        <f>CONVERT(C6,VLOOKUP(D6,$Q$2:$V$10,3),VLOOKUP(G6,$Q$2:$V$10,3))</f>
        <v>2.54</v>
      </c>
      <c r="G6" s="24">
        <v>1</v>
      </c>
      <c r="P6" t="s">
        <v>55</v>
      </c>
      <c r="Q6">
        <v>5</v>
      </c>
      <c r="R6" t="s">
        <v>56</v>
      </c>
      <c r="S6" t="s">
        <v>57</v>
      </c>
      <c r="T6" t="s">
        <v>58</v>
      </c>
      <c r="U6" t="s">
        <v>59</v>
      </c>
    </row>
    <row r="7" spans="16:20" ht="15.75" customHeight="1">
      <c r="P7" t="s">
        <v>60</v>
      </c>
      <c r="Q7">
        <v>6</v>
      </c>
      <c r="R7" t="s">
        <v>61</v>
      </c>
      <c r="S7" t="s">
        <v>62</v>
      </c>
      <c r="T7" t="s">
        <v>63</v>
      </c>
    </row>
    <row r="8" spans="2:20" ht="15.75">
      <c r="B8" s="2" t="s">
        <v>64</v>
      </c>
      <c r="P8" t="s">
        <v>65</v>
      </c>
      <c r="Q8">
        <v>7</v>
      </c>
      <c r="R8" t="s">
        <v>66</v>
      </c>
      <c r="S8" t="s">
        <v>67</v>
      </c>
      <c r="T8" t="s">
        <v>68</v>
      </c>
    </row>
    <row r="9" spans="2:20" ht="15.75" customHeight="1">
      <c r="B9" s="16" t="s">
        <v>36</v>
      </c>
      <c r="C9" s="12">
        <v>0.5</v>
      </c>
      <c r="D9" s="24">
        <v>5</v>
      </c>
      <c r="E9" s="25" t="s">
        <v>37</v>
      </c>
      <c r="F9" s="26">
        <f>CONVERT(C9,VLOOKUP(D9,$Q$2:$V$10,4),VLOOKUP(G9,$Q$2:$V$10,4))</f>
        <v>500</v>
      </c>
      <c r="G9" s="24">
        <v>6</v>
      </c>
      <c r="P9" s="27" t="s">
        <v>69</v>
      </c>
      <c r="Q9">
        <v>8</v>
      </c>
      <c r="R9" t="s">
        <v>70</v>
      </c>
      <c r="S9" t="s">
        <v>71</v>
      </c>
      <c r="T9" t="s">
        <v>72</v>
      </c>
    </row>
    <row r="10" spans="16:20" ht="15.75">
      <c r="P10" t="s">
        <v>73</v>
      </c>
      <c r="Q10">
        <v>9</v>
      </c>
      <c r="T10" t="s">
        <v>74</v>
      </c>
    </row>
    <row r="11" spans="2:16" ht="15.75">
      <c r="B11" s="2" t="s">
        <v>75</v>
      </c>
      <c r="P11" t="s">
        <v>76</v>
      </c>
    </row>
    <row r="12" spans="2:16" ht="15.75" customHeight="1">
      <c r="B12" s="16" t="s">
        <v>36</v>
      </c>
      <c r="C12" s="12">
        <v>1</v>
      </c>
      <c r="D12" s="24">
        <v>3</v>
      </c>
      <c r="E12" s="25" t="s">
        <v>37</v>
      </c>
      <c r="F12" s="26">
        <f>CONVERT(C12,VLOOKUP(D12,$Q$2:$V$10,5),VLOOKUP(G12,$Q$2:$V$10,5))</f>
        <v>60</v>
      </c>
      <c r="G12" s="24">
        <v>4</v>
      </c>
      <c r="P12" t="s">
        <v>77</v>
      </c>
    </row>
    <row r="13" ht="15.75">
      <c r="P13" t="s">
        <v>78</v>
      </c>
    </row>
    <row r="14" spans="2:16" ht="15.75">
      <c r="B14" s="2" t="s">
        <v>79</v>
      </c>
      <c r="P14" t="s">
        <v>80</v>
      </c>
    </row>
    <row r="15" spans="2:16" ht="15.75" customHeight="1">
      <c r="B15" s="16" t="s">
        <v>36</v>
      </c>
      <c r="C15" s="12">
        <v>98.6</v>
      </c>
      <c r="D15" s="24">
        <v>2</v>
      </c>
      <c r="E15" s="25" t="s">
        <v>37</v>
      </c>
      <c r="F15" s="26">
        <f>CONVERT(C15,VLOOKUP(D15,$Q$2:$V$10,6),VLOOKUP(G15,$Q$2:$V$10,6))</f>
        <v>37</v>
      </c>
      <c r="G15" s="24">
        <v>1</v>
      </c>
      <c r="P15" t="s">
        <v>81</v>
      </c>
    </row>
    <row r="16" spans="2:16" ht="15.75">
      <c r="B16" s="16"/>
      <c r="P16" t="s">
        <v>82</v>
      </c>
    </row>
    <row r="17" ht="15.75">
      <c r="P17" s="27" t="s">
        <v>83</v>
      </c>
    </row>
    <row r="18" spans="2:16" ht="15.75">
      <c r="B18" t="s">
        <v>84</v>
      </c>
      <c r="E18" s="11"/>
      <c r="F18" s="11"/>
      <c r="G18" s="11"/>
      <c r="P18" t="s">
        <v>33</v>
      </c>
    </row>
    <row r="19" ht="15.75">
      <c r="P19" t="s">
        <v>85</v>
      </c>
    </row>
    <row r="20" ht="15.75">
      <c r="P20" t="s">
        <v>86</v>
      </c>
    </row>
    <row r="21" ht="15.75">
      <c r="P21" t="s">
        <v>87</v>
      </c>
    </row>
    <row r="22" ht="15.75">
      <c r="P22" t="s">
        <v>88</v>
      </c>
    </row>
    <row r="23" ht="15.75">
      <c r="P23" t="s">
        <v>89</v>
      </c>
    </row>
    <row r="24" ht="15.75">
      <c r="P24" t="s">
        <v>90</v>
      </c>
    </row>
    <row r="25" ht="15.75">
      <c r="P25" t="s">
        <v>91</v>
      </c>
    </row>
    <row r="26" ht="15.75">
      <c r="P26" s="27" t="s">
        <v>92</v>
      </c>
    </row>
    <row r="27" ht="15.75">
      <c r="P27" t="s">
        <v>93</v>
      </c>
    </row>
    <row r="28" ht="15.75">
      <c r="P28" s="7" t="s">
        <v>42</v>
      </c>
    </row>
    <row r="29" ht="15.75">
      <c r="P29" s="7" t="s">
        <v>94</v>
      </c>
    </row>
    <row r="30" ht="15.75">
      <c r="P30" t="s">
        <v>95</v>
      </c>
    </row>
    <row r="31" ht="15.75">
      <c r="P31" s="27" t="s">
        <v>96</v>
      </c>
    </row>
    <row r="32" ht="15.75">
      <c r="P32" t="s">
        <v>97</v>
      </c>
    </row>
    <row r="33" ht="15.75">
      <c r="P33" s="27" t="s">
        <v>98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2008-04-18T01:07:52Z</dcterms:created>
  <cp:category/>
  <cp:version/>
  <cp:contentType/>
  <cp:contentStatus/>
  <cp:revision>1</cp:revision>
</cp:coreProperties>
</file>